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i.okc\okc\PL-CPUD\Comprehensive Planning\Special Studies\Impact Fees\FINAL ORDINANCE\"/>
    </mc:Choice>
  </mc:AlternateContent>
  <bookViews>
    <workbookView xWindow="0" yWindow="0" windowWidth="26070" windowHeight="10455"/>
  </bookViews>
  <sheets>
    <sheet name="Impact Fee Estimator" sheetId="1" r:id="rId1"/>
    <sheet name="Lists" sheetId="2" state="hidden" r:id="rId2"/>
    <sheet name="RateTable" sheetId="4" state="hidden" r:id="rId3"/>
  </sheets>
  <calcPr calcId="171027"/>
</workbook>
</file>

<file path=xl/calcChain.xml><?xml version="1.0" encoding="utf-8"?>
<calcChain xmlns="http://schemas.openxmlformats.org/spreadsheetml/2006/main">
  <c r="C12" i="4" l="1"/>
  <c r="I13" i="1" l="1"/>
  <c r="J18" i="1" l="1"/>
  <c r="J15" i="1"/>
  <c r="J17" i="1"/>
  <c r="I18" i="1" l="1"/>
  <c r="I17" i="1"/>
  <c r="I16" i="1"/>
  <c r="J16" i="1" s="1"/>
  <c r="I15" i="1"/>
  <c r="I14" i="1"/>
  <c r="J14" i="1" s="1"/>
  <c r="J13" i="1"/>
  <c r="M18" i="1" l="1"/>
  <c r="L18" i="1"/>
  <c r="M17" i="1"/>
  <c r="L17" i="1"/>
  <c r="M16" i="1"/>
  <c r="L16" i="1"/>
  <c r="M15" i="1"/>
  <c r="L15" i="1"/>
  <c r="H15" i="1"/>
  <c r="K15" i="1" s="1"/>
  <c r="H18" i="1" l="1"/>
  <c r="K18" i="1" s="1"/>
  <c r="H13" i="1"/>
  <c r="K13" i="1" s="1"/>
  <c r="L13" i="1" l="1"/>
  <c r="M13" i="1"/>
  <c r="L14" i="1" l="1"/>
  <c r="L20" i="1" s="1"/>
  <c r="L21" i="1"/>
  <c r="H14" i="1"/>
  <c r="K14" i="1" s="1"/>
  <c r="H16" i="1"/>
  <c r="K16" i="1" s="1"/>
  <c r="H17" i="1"/>
  <c r="K17" i="1" s="1"/>
  <c r="L22" i="1" l="1"/>
  <c r="M21" i="1"/>
  <c r="M14" i="1"/>
  <c r="M20" i="1" s="1"/>
  <c r="M22" i="1" l="1"/>
</calcChain>
</file>

<file path=xl/sharedStrings.xml><?xml version="1.0" encoding="utf-8"?>
<sst xmlns="http://schemas.openxmlformats.org/spreadsheetml/2006/main" count="63" uniqueCount="49">
  <si>
    <t>Yes</t>
  </si>
  <si>
    <t>No</t>
  </si>
  <si>
    <t>Core</t>
  </si>
  <si>
    <t>Infill</t>
  </si>
  <si>
    <t>New Growth</t>
  </si>
  <si>
    <t>Rural</t>
  </si>
  <si>
    <t>Parks</t>
  </si>
  <si>
    <t>Area</t>
  </si>
  <si>
    <t>Use</t>
  </si>
  <si>
    <t>Residential</t>
  </si>
  <si>
    <t>Industrial</t>
  </si>
  <si>
    <t>Customer-Oriented Low</t>
  </si>
  <si>
    <t>Customer-Oriented Moderate</t>
  </si>
  <si>
    <t>Customer-Oriented High</t>
  </si>
  <si>
    <t>Office/ Institutional/ Lodging</t>
  </si>
  <si>
    <t>Total Fee</t>
  </si>
  <si>
    <t>Parks Fee per s.f.</t>
  </si>
  <si>
    <t>Table</t>
  </si>
  <si>
    <t>Map</t>
  </si>
  <si>
    <t>OKC Streets &amp; Parks Impact Fees Estimator</t>
  </si>
  <si>
    <t>Parks Fee per Square Foot</t>
  </si>
  <si>
    <t xml:space="preserve">  This worksheet is for estimation purposes only.  Actual fees will be assessed by the Development Services Department.</t>
  </si>
  <si>
    <t>Notes:</t>
  </si>
  <si>
    <t xml:space="preserve">     - private local parks are provided, or</t>
  </si>
  <si>
    <t xml:space="preserve">     - the development is located within an existing local park area.</t>
  </si>
  <si>
    <r>
      <t>Demolished Square Feet (if applicable)</t>
    </r>
    <r>
      <rPr>
        <vertAlign val="superscript"/>
        <sz val="11"/>
        <rFont val="Calibri"/>
        <family val="2"/>
        <scheme val="minor"/>
      </rPr>
      <t>2</t>
    </r>
  </si>
  <si>
    <r>
      <rPr>
        <b/>
        <sz val="11"/>
        <rFont val="Calibri"/>
        <family val="2"/>
        <scheme val="minor"/>
      </rPr>
      <t>3)</t>
    </r>
    <r>
      <rPr>
        <sz val="11"/>
        <rFont val="Calibri"/>
        <family val="2"/>
        <scheme val="minor"/>
      </rPr>
      <t xml:space="preserve"> An exemption from 38% of the parks fee may be allowable under City Ordinance 38-1-L,T, or U if:</t>
    </r>
  </si>
  <si>
    <r>
      <rPr>
        <b/>
        <sz val="11"/>
        <rFont val="Calibri"/>
        <family val="2"/>
        <scheme val="minor"/>
      </rPr>
      <t>5)</t>
    </r>
    <r>
      <rPr>
        <sz val="11"/>
        <rFont val="Calibri"/>
        <family val="2"/>
        <scheme val="minor"/>
      </rPr>
      <t xml:space="preserve"> The City may grant a developer an exemption to streets development fees equal to the cost of developer-constructed improvements approved by the City and up to, but not in excess of the amount of the streets development fees for the designated development.</t>
    </r>
  </si>
  <si>
    <r>
      <rPr>
        <b/>
        <sz val="11"/>
        <rFont val="Calibri"/>
        <family val="2"/>
        <scheme val="minor"/>
      </rPr>
      <t>6)</t>
    </r>
    <r>
      <rPr>
        <sz val="11"/>
        <rFont val="Calibri"/>
        <family val="2"/>
        <scheme val="minor"/>
      </rPr>
      <t xml:space="preserve"> The "New Growth" assessment area is automatically amended when the Comprehensive Plan's Urban-Low Intensity land use typology area is amended.</t>
    </r>
  </si>
  <si>
    <t>New Gross Building Square Feet</t>
  </si>
  <si>
    <t>Gross New Fee</t>
  </si>
  <si>
    <t>Demolition Reduction</t>
  </si>
  <si>
    <t>Demolition Reduction Amount</t>
  </si>
  <si>
    <r>
      <rPr>
        <b/>
        <sz val="11"/>
        <rFont val="Calibri"/>
        <family val="2"/>
        <scheme val="minor"/>
      </rPr>
      <t xml:space="preserve">2) </t>
    </r>
    <r>
      <rPr>
        <sz val="11"/>
        <rFont val="Calibri"/>
        <family val="2"/>
        <scheme val="minor"/>
      </rPr>
      <t>In cases where existing buildings have been removed (with a permit issued after January 1, 2017) or will be removed, then replaced, the ordinance allows for a fee exemption to account for previously existing permitted floor space.  In these cases, the amount of the exemption will be calculated by multiplying the amount of demolished floor space by the fee per square foot that would apply to the most recent legal conforming use prior to demolition.  When multiple uses are involved, each use will be treated and calculated separately.  The sum of the exemptions by use for each fee (parks development fee and streets development fee) will then be subtracted from the total impact fee for new building square footage for each fee.  No credit or refunds will be given in cases where the fee for new building square footage is less than that of the exemption amount for any demolished structure(s), regardless of use(s). Exemptions for one development fee may not be used, credited or applied to the other development fees.</t>
    </r>
  </si>
  <si>
    <t>Parks Fee for Each Land Use</t>
  </si>
  <si>
    <t>Parks Demolition Reduction Amount</t>
  </si>
  <si>
    <r>
      <rPr>
        <b/>
        <sz val="11"/>
        <rFont val="Calibri"/>
        <family val="2"/>
        <scheme val="minor"/>
      </rPr>
      <t>Instructions</t>
    </r>
    <r>
      <rPr>
        <sz val="11"/>
        <rFont val="Calibri"/>
        <family val="2"/>
        <scheme val="minor"/>
      </rPr>
      <t>:</t>
    </r>
  </si>
  <si>
    <t xml:space="preserve"> 1) Click in dark blue cells to select an option. (See linked table and maps for assistance.)</t>
  </si>
  <si>
    <t xml:space="preserve"> 2) Enter values into light blue cells. </t>
  </si>
  <si>
    <t xml:space="preserve"> 3)  See notes below for additional information.</t>
  </si>
  <si>
    <r>
      <rPr>
        <b/>
        <sz val="11"/>
        <rFont val="Calibri"/>
        <family val="2"/>
        <scheme val="minor"/>
      </rPr>
      <t>1)</t>
    </r>
    <r>
      <rPr>
        <sz val="11"/>
        <rFont val="Calibri"/>
        <family val="2"/>
        <scheme val="minor"/>
      </rPr>
      <t xml:space="preserve"> Click the "Table" link and scroll down in the page to locate the Land Use Categories Table.  (If the land use of a development does not fit within a general land use category set forth in the Land Use Categories Table, then the City's Development Services Director will determine the appropriate land use category to which the land use of the development best fits.)</t>
    </r>
  </si>
  <si>
    <r>
      <t xml:space="preserve">Streets Assessment Area                 </t>
    </r>
    <r>
      <rPr>
        <i/>
        <sz val="11"/>
        <rFont val="Calibri"/>
        <family val="2"/>
        <scheme val="minor"/>
      </rPr>
      <t xml:space="preserve"> (Click below for a map.)</t>
    </r>
  </si>
  <si>
    <r>
      <t>Is the development in the existing local parks service area or providing a private local park?</t>
    </r>
    <r>
      <rPr>
        <vertAlign val="superscript"/>
        <sz val="11"/>
        <rFont val="Calibri"/>
        <family val="2"/>
        <scheme val="minor"/>
      </rPr>
      <t xml:space="preserve">3                             </t>
    </r>
    <r>
      <rPr>
        <i/>
        <sz val="11"/>
        <rFont val="Calibri"/>
        <family val="2"/>
        <scheme val="minor"/>
      </rPr>
      <t xml:space="preserve">             (Click below for a map.)</t>
    </r>
  </si>
  <si>
    <r>
      <t>Land Use Category</t>
    </r>
    <r>
      <rPr>
        <vertAlign val="superscript"/>
        <sz val="11"/>
        <rFont val="Calibri"/>
        <family val="2"/>
        <scheme val="minor"/>
      </rPr>
      <t xml:space="preserve">1 </t>
    </r>
    <r>
      <rPr>
        <i/>
        <sz val="11"/>
        <rFont val="Calibri"/>
        <family val="2"/>
        <scheme val="minor"/>
      </rPr>
      <t xml:space="preserve"> (Click below for a map.)</t>
    </r>
  </si>
  <si>
    <r>
      <rPr>
        <b/>
        <sz val="11"/>
        <rFont val="Calibri"/>
        <family val="2"/>
        <scheme val="minor"/>
      </rPr>
      <t>4)</t>
    </r>
    <r>
      <rPr>
        <sz val="11"/>
        <rFont val="Calibri"/>
        <family val="2"/>
        <scheme val="minor"/>
      </rPr>
      <t xml:space="preserve"> Fees are paid at building permit issuance.  If fee payment is delayed until certificate of occupancy issuance, then the fee will be calculated under the prevailing rates at that time.</t>
    </r>
  </si>
  <si>
    <t>Streets Fee per Square Foot</t>
  </si>
  <si>
    <t>Streets</t>
  </si>
  <si>
    <t>Streets Fee for Each Land Use</t>
  </si>
  <si>
    <t xml:space="preserve">  This worksheet is valid only for fess assessed between 9/1/2018 and 6/30/2019.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</si>
</sst>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0000_);_(&quot;$&quot;* \(#,##0.0000\);_(&quot;$&quot;* &quot;-&quot;????_);_(@_)"/>
    <numFmt numFmtId="167" formatCode="0.00000000"/>
    <numFmt numFmtId="168" formatCode="0.000000000"/>
    <numFmt numFmtId="169" formatCode="&quot;$&quot;#,##0.00"/>
  </numFmts>
  <fonts count="18" x14ac:knownFonts="1">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name val="Calibri"/>
      <family val="2"/>
      <scheme val="minor"/>
    </font>
    <font>
      <b/>
      <sz val="11"/>
      <name val="Calibri"/>
      <family val="2"/>
      <scheme val="minor"/>
    </font>
    <font>
      <sz val="13"/>
      <color rgb="FFFF0000"/>
      <name val="Calibri"/>
      <family val="2"/>
      <scheme val="minor"/>
    </font>
    <font>
      <u/>
      <sz val="11"/>
      <color theme="10"/>
      <name val="Calibri"/>
      <family val="2"/>
      <scheme val="minor"/>
    </font>
    <font>
      <b/>
      <sz val="14"/>
      <color rgb="FFFF0000"/>
      <name val="Calibri"/>
      <family val="2"/>
      <scheme val="minor"/>
    </font>
    <font>
      <b/>
      <sz val="16"/>
      <name val="Calibri"/>
      <family val="2"/>
      <scheme val="minor"/>
    </font>
    <font>
      <b/>
      <sz val="11"/>
      <color theme="0" tint="-4.9989318521683403E-2"/>
      <name val="Calibri"/>
      <family val="2"/>
      <scheme val="minor"/>
    </font>
    <font>
      <b/>
      <sz val="12"/>
      <name val="Calibri"/>
      <family val="2"/>
      <scheme val="minor"/>
    </font>
    <font>
      <b/>
      <u/>
      <sz val="14"/>
      <color theme="10"/>
      <name val="Calibri"/>
      <family val="2"/>
      <scheme val="minor"/>
    </font>
    <font>
      <vertAlign val="superscript"/>
      <sz val="11"/>
      <name val="Calibri"/>
      <family val="2"/>
      <scheme val="minor"/>
    </font>
    <font>
      <i/>
      <sz val="11"/>
      <name val="Calibri"/>
      <family val="2"/>
      <scheme val="minor"/>
    </font>
    <font>
      <b/>
      <sz val="11"/>
      <color theme="1"/>
      <name val="Calibri"/>
      <family val="2"/>
      <scheme val="minor"/>
    </font>
    <font>
      <sz val="11"/>
      <color theme="1"/>
      <name val="Calibri"/>
      <family val="2"/>
    </font>
  </fonts>
  <fills count="9">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E2E2E2"/>
        <bgColor indexed="64"/>
      </patternFill>
    </fill>
    <fill>
      <patternFill patternType="solid">
        <fgColor theme="4" tint="-0.249977111117893"/>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5" fillId="3" borderId="0"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xf numFmtId="0" fontId="5" fillId="3" borderId="0" xfId="0" applyNumberFormat="1" applyFont="1" applyFill="1" applyBorder="1" applyAlignment="1" applyProtection="1">
      <alignment horizontal="left" wrapText="1"/>
    </xf>
    <xf numFmtId="0" fontId="7" fillId="3" borderId="1" xfId="0" applyNumberFormat="1" applyFont="1" applyFill="1" applyBorder="1" applyAlignment="1" applyProtection="1">
      <alignment horizontal="left"/>
    </xf>
    <xf numFmtId="0" fontId="5" fillId="3" borderId="3" xfId="0" applyNumberFormat="1" applyFont="1" applyFill="1" applyBorder="1" applyAlignment="1" applyProtection="1">
      <alignment horizontal="left"/>
    </xf>
    <xf numFmtId="0" fontId="5" fillId="3" borderId="4" xfId="0" applyNumberFormat="1" applyFont="1" applyFill="1" applyBorder="1" applyAlignment="1" applyProtection="1">
      <alignment horizontal="left"/>
    </xf>
    <xf numFmtId="0" fontId="5" fillId="3" borderId="5" xfId="0" applyNumberFormat="1" applyFont="1" applyFill="1" applyBorder="1" applyAlignment="1" applyProtection="1">
      <alignment horizontal="left"/>
    </xf>
    <xf numFmtId="0" fontId="5" fillId="3" borderId="6" xfId="0" applyNumberFormat="1" applyFont="1" applyFill="1" applyBorder="1" applyAlignment="1" applyProtection="1">
      <alignment horizontal="left"/>
    </xf>
    <xf numFmtId="0" fontId="5" fillId="3" borderId="7" xfId="0" applyNumberFormat="1" applyFont="1" applyFill="1" applyBorder="1" applyAlignment="1" applyProtection="1">
      <alignment horizontal="left"/>
    </xf>
    <xf numFmtId="0" fontId="5" fillId="3" borderId="8" xfId="0" applyNumberFormat="1" applyFont="1" applyFill="1" applyBorder="1" applyAlignment="1" applyProtection="1">
      <alignment horizontal="left"/>
    </xf>
    <xf numFmtId="0" fontId="5" fillId="6" borderId="0" xfId="0" applyNumberFormat="1" applyFont="1" applyFill="1" applyBorder="1" applyAlignment="1">
      <alignment horizontal="left"/>
    </xf>
    <xf numFmtId="0" fontId="5" fillId="6" borderId="0" xfId="0" applyNumberFormat="1" applyFont="1" applyFill="1" applyBorder="1" applyAlignment="1" applyProtection="1">
      <alignment horizontal="left"/>
    </xf>
    <xf numFmtId="0" fontId="9" fillId="6" borderId="0" xfId="0" applyNumberFormat="1" applyFont="1" applyFill="1" applyBorder="1" applyAlignment="1" applyProtection="1">
      <alignment horizontal="center" wrapText="1"/>
    </xf>
    <xf numFmtId="0" fontId="8" fillId="6" borderId="0" xfId="25" applyNumberFormat="1" applyFill="1" applyBorder="1" applyAlignment="1">
      <alignment horizontal="left"/>
    </xf>
    <xf numFmtId="0" fontId="5" fillId="6" borderId="0" xfId="0" applyNumberFormat="1" applyFont="1" applyFill="1" applyBorder="1" applyAlignment="1" applyProtection="1">
      <alignment horizontal="left" wrapText="1"/>
    </xf>
    <xf numFmtId="0" fontId="5" fillId="6" borderId="0" xfId="0" applyNumberFormat="1" applyFont="1" applyFill="1" applyBorder="1" applyAlignment="1">
      <alignment horizontal="left" wrapText="1"/>
    </xf>
    <xf numFmtId="0" fontId="7" fillId="3" borderId="4" xfId="0" applyNumberFormat="1" applyFont="1" applyFill="1" applyBorder="1" applyAlignment="1" applyProtection="1">
      <alignment horizontal="left"/>
    </xf>
    <xf numFmtId="0" fontId="10" fillId="3" borderId="0" xfId="0" applyNumberFormat="1" applyFont="1" applyFill="1" applyBorder="1" applyAlignment="1" applyProtection="1">
      <alignment horizontal="center"/>
    </xf>
    <xf numFmtId="0" fontId="10" fillId="3" borderId="2" xfId="0" applyNumberFormat="1" applyFont="1" applyFill="1" applyBorder="1" applyAlignment="1" applyProtection="1">
      <alignment horizontal="left"/>
    </xf>
    <xf numFmtId="0" fontId="5" fillId="3" borderId="0" xfId="0" applyNumberFormat="1" applyFont="1" applyFill="1" applyBorder="1" applyAlignment="1">
      <alignment horizontal="left"/>
    </xf>
    <xf numFmtId="0" fontId="5" fillId="3" borderId="10" xfId="0" applyNumberFormat="1" applyFont="1" applyFill="1" applyBorder="1" applyAlignment="1" applyProtection="1">
      <alignment horizontal="center" wrapText="1"/>
    </xf>
    <xf numFmtId="0" fontId="5" fillId="3" borderId="11" xfId="0" applyNumberFormat="1" applyFont="1" applyFill="1" applyBorder="1" applyAlignment="1" applyProtection="1">
      <alignment horizontal="center" wrapText="1"/>
    </xf>
    <xf numFmtId="0" fontId="5" fillId="3" borderId="9" xfId="0" applyNumberFormat="1" applyFont="1" applyFill="1" applyBorder="1" applyAlignment="1" applyProtection="1">
      <alignment horizontal="center" wrapText="1"/>
    </xf>
    <xf numFmtId="0" fontId="5" fillId="6" borderId="0" xfId="0" applyNumberFormat="1" applyFont="1" applyFill="1" applyBorder="1" applyAlignment="1" applyProtection="1">
      <alignment horizontal="left" wrapText="1"/>
    </xf>
    <xf numFmtId="0" fontId="5" fillId="6" borderId="0" xfId="0" applyNumberFormat="1" applyFont="1" applyFill="1" applyBorder="1" applyAlignment="1">
      <alignment horizontal="left" wrapText="1"/>
    </xf>
    <xf numFmtId="0" fontId="5" fillId="3" borderId="0" xfId="0" applyNumberFormat="1" applyFont="1" applyFill="1" applyBorder="1" applyAlignment="1" applyProtection="1">
      <alignment horizontal="center"/>
    </xf>
    <xf numFmtId="0" fontId="5" fillId="3" borderId="18" xfId="0" applyNumberFormat="1" applyFont="1" applyFill="1" applyBorder="1" applyAlignment="1" applyProtection="1">
      <alignment horizontal="center"/>
    </xf>
    <xf numFmtId="44" fontId="5" fillId="5" borderId="16" xfId="24" applyFont="1" applyFill="1" applyBorder="1" applyAlignment="1" applyProtection="1">
      <alignment horizontal="right"/>
    </xf>
    <xf numFmtId="0" fontId="5" fillId="8" borderId="17" xfId="0" applyNumberFormat="1" applyFont="1" applyFill="1" applyBorder="1" applyAlignment="1" applyProtection="1">
      <alignment horizontal="left" wrapText="1"/>
    </xf>
    <xf numFmtId="0" fontId="5" fillId="8" borderId="12" xfId="0" applyNumberFormat="1" applyFont="1" applyFill="1" applyBorder="1" applyAlignment="1" applyProtection="1">
      <alignment horizontal="left" wrapText="1"/>
    </xf>
    <xf numFmtId="0" fontId="5" fillId="8" borderId="18" xfId="0" applyNumberFormat="1" applyFont="1" applyFill="1" applyBorder="1" applyAlignment="1" applyProtection="1">
      <alignment horizontal="left" wrapText="1"/>
    </xf>
    <xf numFmtId="0" fontId="5" fillId="8" borderId="9" xfId="0" applyNumberFormat="1" applyFont="1" applyFill="1" applyBorder="1" applyAlignment="1" applyProtection="1">
      <alignment horizontal="left"/>
    </xf>
    <xf numFmtId="0" fontId="5" fillId="8" borderId="10" xfId="0" applyNumberFormat="1" applyFont="1" applyFill="1" applyBorder="1" applyAlignment="1" applyProtection="1">
      <alignment horizontal="left"/>
    </xf>
    <xf numFmtId="0" fontId="5" fillId="8" borderId="11" xfId="0" applyNumberFormat="1" applyFont="1" applyFill="1" applyBorder="1" applyAlignment="1" applyProtection="1">
      <alignment horizontal="left"/>
    </xf>
    <xf numFmtId="0" fontId="6" fillId="8" borderId="10" xfId="0" applyNumberFormat="1" applyFont="1" applyFill="1" applyBorder="1" applyAlignment="1" applyProtection="1">
      <alignment horizontal="left"/>
    </xf>
    <xf numFmtId="44" fontId="6" fillId="3" borderId="15" xfId="24" applyFont="1" applyFill="1" applyBorder="1" applyAlignment="1" applyProtection="1">
      <alignment horizontal="left"/>
    </xf>
    <xf numFmtId="0" fontId="6" fillId="3" borderId="0" xfId="0" applyNumberFormat="1" applyFont="1" applyFill="1" applyBorder="1" applyAlignment="1" applyProtection="1">
      <alignment horizontal="right"/>
    </xf>
    <xf numFmtId="0" fontId="5" fillId="8" borderId="17" xfId="0" applyNumberFormat="1" applyFont="1" applyFill="1" applyBorder="1" applyAlignment="1" applyProtection="1">
      <alignment horizontal="left"/>
    </xf>
    <xf numFmtId="0" fontId="5" fillId="8" borderId="18" xfId="0" applyNumberFormat="1" applyFont="1" applyFill="1" applyBorder="1" applyAlignment="1" applyProtection="1">
      <alignment horizontal="left"/>
    </xf>
    <xf numFmtId="0" fontId="5" fillId="8" borderId="18" xfId="0" applyNumberFormat="1" applyFont="1" applyFill="1" applyBorder="1" applyAlignment="1" applyProtection="1">
      <alignment wrapText="1"/>
    </xf>
    <xf numFmtId="0" fontId="10" fillId="3" borderId="2"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xf numFmtId="44" fontId="5" fillId="3" borderId="0" xfId="0" applyNumberFormat="1" applyFont="1" applyFill="1" applyBorder="1" applyAlignment="1" applyProtection="1">
      <alignment horizontal="left"/>
    </xf>
    <xf numFmtId="0" fontId="10" fillId="3" borderId="2"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xf numFmtId="0" fontId="10" fillId="3" borderId="2"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xf numFmtId="0" fontId="5" fillId="3" borderId="0" xfId="0" applyNumberFormat="1" applyFont="1" applyFill="1" applyBorder="1" applyAlignment="1" applyProtection="1">
      <alignment horizontal="left" wrapText="1"/>
    </xf>
    <xf numFmtId="0" fontId="5" fillId="3" borderId="0" xfId="0" applyNumberFormat="1" applyFont="1" applyFill="1" applyBorder="1" applyAlignment="1" applyProtection="1">
      <alignment horizontal="left" wrapText="1"/>
    </xf>
    <xf numFmtId="0" fontId="5" fillId="3" borderId="0" xfId="0" applyNumberFormat="1" applyFont="1" applyFill="1" applyBorder="1" applyAlignment="1" applyProtection="1">
      <alignment horizontal="right" wrapText="1"/>
    </xf>
    <xf numFmtId="0" fontId="6" fillId="3" borderId="13" xfId="0" applyNumberFormat="1" applyFont="1" applyFill="1" applyBorder="1" applyAlignment="1">
      <alignment horizontal="center"/>
    </xf>
    <xf numFmtId="166" fontId="5" fillId="5" borderId="16" xfId="24" applyNumberFormat="1" applyFont="1" applyFill="1" applyBorder="1" applyAlignment="1" applyProtection="1">
      <alignment horizontal="right"/>
    </xf>
    <xf numFmtId="167" fontId="0" fillId="0" borderId="0" xfId="0" applyNumberFormat="1"/>
    <xf numFmtId="168" fontId="0" fillId="0" borderId="0" xfId="0" applyNumberFormat="1"/>
    <xf numFmtId="0" fontId="11" fillId="7" borderId="16" xfId="0" applyNumberFormat="1" applyFont="1" applyFill="1" applyBorder="1" applyAlignment="1" applyProtection="1">
      <alignment horizontal="center" wrapText="1"/>
      <protection locked="0"/>
    </xf>
    <xf numFmtId="164" fontId="5" fillId="4" borderId="16" xfId="23" applyNumberFormat="1" applyFont="1" applyFill="1" applyBorder="1" applyAlignment="1" applyProtection="1">
      <alignment horizontal="left"/>
      <protection locked="0"/>
    </xf>
    <xf numFmtId="0" fontId="11" fillId="7" borderId="16" xfId="0" applyNumberFormat="1" applyFont="1" applyFill="1" applyBorder="1" applyAlignment="1" applyProtection="1">
      <alignment horizontal="center"/>
      <protection locked="0"/>
    </xf>
    <xf numFmtId="0" fontId="5" fillId="3" borderId="19" xfId="0" applyNumberFormat="1" applyFont="1" applyFill="1" applyBorder="1" applyAlignment="1" applyProtection="1">
      <alignment horizontal="left" wrapText="1"/>
    </xf>
    <xf numFmtId="0" fontId="5" fillId="3" borderId="20" xfId="0" applyNumberFormat="1" applyFont="1" applyFill="1" applyBorder="1" applyAlignment="1" applyProtection="1">
      <alignment horizontal="left" wrapText="1"/>
    </xf>
    <xf numFmtId="0" fontId="5" fillId="3" borderId="21" xfId="0" applyNumberFormat="1" applyFont="1" applyFill="1" applyBorder="1" applyAlignment="1" applyProtection="1">
      <alignment horizontal="left" wrapText="1"/>
    </xf>
    <xf numFmtId="0" fontId="5" fillId="3" borderId="22" xfId="0" applyNumberFormat="1" applyFont="1" applyFill="1" applyBorder="1" applyAlignment="1" applyProtection="1">
      <alignment horizontal="left" wrapText="1"/>
    </xf>
    <xf numFmtId="0" fontId="13" fillId="3" borderId="17" xfId="25" applyFont="1" applyFill="1" applyBorder="1" applyAlignment="1" applyProtection="1">
      <alignment horizontal="center"/>
    </xf>
    <xf numFmtId="0" fontId="13" fillId="3" borderId="0" xfId="25" applyNumberFormat="1" applyFont="1" applyFill="1" applyBorder="1" applyAlignment="1" applyProtection="1">
      <alignment horizontal="center"/>
    </xf>
    <xf numFmtId="0" fontId="13" fillId="3" borderId="0" xfId="25" applyFont="1" applyFill="1" applyBorder="1" applyAlignment="1" applyProtection="1">
      <alignment horizontal="center"/>
    </xf>
    <xf numFmtId="165" fontId="0" fillId="0" borderId="0" xfId="24" applyNumberFormat="1" applyFont="1" applyFill="1"/>
    <xf numFmtId="169" fontId="17" fillId="0" borderId="23" xfId="24" applyNumberFormat="1" applyFont="1" applyFill="1" applyBorder="1"/>
    <xf numFmtId="169" fontId="17" fillId="0" borderId="0" xfId="24" applyNumberFormat="1" applyFont="1" applyFill="1" applyBorder="1"/>
    <xf numFmtId="0" fontId="16" fillId="0" borderId="0" xfId="0" applyFont="1" applyBorder="1" applyAlignment="1">
      <alignment wrapText="1"/>
    </xf>
    <xf numFmtId="0" fontId="16" fillId="0" borderId="0" xfId="0" applyFont="1" applyBorder="1" applyAlignment="1">
      <alignment horizontal="center" wrapText="1"/>
    </xf>
    <xf numFmtId="0" fontId="0" fillId="0" borderId="0" xfId="0" applyBorder="1"/>
    <xf numFmtId="0" fontId="5" fillId="8" borderId="13" xfId="0" applyNumberFormat="1" applyFont="1" applyFill="1" applyBorder="1" applyAlignment="1" applyProtection="1">
      <alignment horizontal="left" wrapText="1"/>
    </xf>
    <xf numFmtId="0" fontId="5" fillId="8" borderId="14" xfId="0" applyNumberFormat="1" applyFont="1" applyFill="1" applyBorder="1" applyAlignment="1" applyProtection="1">
      <alignment horizontal="left" wrapText="1"/>
    </xf>
    <xf numFmtId="0" fontId="5" fillId="6" borderId="0" xfId="0" applyNumberFormat="1" applyFont="1" applyFill="1" applyBorder="1" applyAlignment="1" applyProtection="1">
      <alignment horizontal="left" wrapText="1"/>
    </xf>
    <xf numFmtId="0" fontId="5" fillId="6" borderId="0" xfId="0" applyNumberFormat="1" applyFont="1" applyFill="1" applyBorder="1" applyAlignment="1">
      <alignment horizontal="left" wrapText="1"/>
    </xf>
    <xf numFmtId="0" fontId="5" fillId="8" borderId="0" xfId="0" applyNumberFormat="1" applyFont="1" applyFill="1" applyBorder="1" applyAlignment="1" applyProtection="1">
      <alignment horizontal="left" wrapText="1"/>
    </xf>
    <xf numFmtId="0" fontId="12" fillId="3" borderId="9" xfId="0" applyNumberFormat="1" applyFont="1" applyFill="1" applyBorder="1" applyAlignment="1">
      <alignment horizontal="left" vertical="center"/>
    </xf>
    <xf numFmtId="0" fontId="12" fillId="3" borderId="10" xfId="0" applyNumberFormat="1" applyFont="1" applyFill="1" applyBorder="1" applyAlignment="1">
      <alignment horizontal="left" vertical="center"/>
    </xf>
    <xf numFmtId="0" fontId="12" fillId="3" borderId="11" xfId="0" applyNumberFormat="1" applyFont="1" applyFill="1" applyBorder="1" applyAlignment="1">
      <alignment horizontal="left" vertical="center"/>
    </xf>
    <xf numFmtId="0" fontId="12" fillId="3" borderId="12" xfId="0" applyNumberFormat="1" applyFont="1" applyFill="1" applyBorder="1" applyAlignment="1" applyProtection="1">
      <alignment horizontal="left" vertical="center" wrapText="1"/>
    </xf>
    <xf numFmtId="0" fontId="12" fillId="3" borderId="13" xfId="0" applyNumberFormat="1" applyFont="1" applyFill="1" applyBorder="1" applyAlignment="1" applyProtection="1">
      <alignment horizontal="left" vertical="center" wrapText="1"/>
    </xf>
    <xf numFmtId="0" fontId="12" fillId="3" borderId="14" xfId="0" applyNumberFormat="1" applyFont="1" applyFill="1" applyBorder="1" applyAlignment="1" applyProtection="1">
      <alignment horizontal="left" vertical="center" wrapText="1"/>
    </xf>
    <xf numFmtId="0" fontId="10" fillId="3" borderId="2"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cellXfs>
  <cellStyles count="26">
    <cellStyle name="40% - Accent1 2" xfId="22"/>
    <cellStyle name="Comma" xfId="23" builtinId="3"/>
    <cellStyle name="Comma 2" xfId="8"/>
    <cellStyle name="Comma 2 2" xfId="20"/>
    <cellStyle name="Comma 3" xfId="17"/>
    <cellStyle name="Comma 4" xfId="2"/>
    <cellStyle name="Currency" xfId="24" builtinId="4"/>
    <cellStyle name="Currency 2" xfId="4"/>
    <cellStyle name="Currency 2 2" xfId="16"/>
    <cellStyle name="Currency 3" xfId="9"/>
    <cellStyle name="Currency 3 2" xfId="21"/>
    <cellStyle name="Currency 4" xfId="13"/>
    <cellStyle name="Currency 4 2" xfId="18"/>
    <cellStyle name="Currency 5" xfId="19"/>
    <cellStyle name="Currency 6" xfId="3"/>
    <cellStyle name="Hyperlink" xfId="25" builtinId="8"/>
    <cellStyle name="Hyperlink 2" xfId="12"/>
    <cellStyle name="Normal" xfId="0" builtinId="0"/>
    <cellStyle name="Normal 2" xfId="5"/>
    <cellStyle name="Normal 2 2" xfId="11"/>
    <cellStyle name="Normal 3" xfId="10"/>
    <cellStyle name="Normal 4" xfId="1"/>
    <cellStyle name="Percent 2" xfId="7"/>
    <cellStyle name="Percent 2 2" xfId="14"/>
    <cellStyle name="Percent 3" xfId="15"/>
    <cellStyle name="Percent 4" xfId="6"/>
  </cellStyles>
  <dxfs count="20">
    <dxf>
      <font>
        <color theme="0"/>
      </font>
      <fill>
        <patternFill>
          <bgColor theme="0"/>
        </patternFill>
      </fill>
    </dxf>
    <dxf>
      <font>
        <strike val="0"/>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val="0"/>
        <color theme="0"/>
      </font>
      <fill>
        <patternFill>
          <bgColor theme="0"/>
        </patternFill>
      </fill>
    </dxf>
    <dxf>
      <font>
        <b/>
        <i val="0"/>
        <color theme="0"/>
      </font>
      <fill>
        <patternFill>
          <bgColor theme="4" tint="-0.24994659260841701"/>
        </patternFill>
      </fill>
    </dxf>
  </dxfs>
  <tableStyles count="0" defaultTableStyle="TableStyleMedium2" defaultPivotStyle="PivotStyleLight16"/>
  <colors>
    <mruColors>
      <color rgb="FFE2E2E2"/>
      <color rgb="FF1DFF83"/>
      <color rgb="FF008E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ode.com/library/ok/oklahoma_city/codes/code_of_ordinances?nodeId=OKMUCO2010_CH50STSI_ARTIINGE_S50-14STDEFE" TargetMode="External"/><Relationship Id="rId2" Type="http://schemas.openxmlformats.org/officeDocument/2006/relationships/hyperlink" Target="https://data.okc.gov/portal/desktop/page/datasets?view=map&amp;maptype=bing&amp;datasetname=Transportation%20Impact%20Fees%20-%20Benefit%20Areas" TargetMode="External"/><Relationship Id="rId1" Type="http://schemas.openxmlformats.org/officeDocument/2006/relationships/hyperlink" Target="https://data.okc.gov/portal/desktop/page/datasets?view=map&amp;maptype=bing&amp;datasetname=Parks%20Impact%20Fees%20-%20Existing%20Local%20Servic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8E40"/>
    <pageSetUpPr fitToPage="1"/>
  </sheetPr>
  <dimension ref="A1:R37"/>
  <sheetViews>
    <sheetView tabSelected="1" zoomScaleNormal="100" workbookViewId="0">
      <selection activeCell="G13" sqref="G13"/>
    </sheetView>
  </sheetViews>
  <sheetFormatPr defaultColWidth="10.7109375" defaultRowHeight="15" x14ac:dyDescent="0.25"/>
  <cols>
    <col min="1" max="1" width="3" style="11" customWidth="1"/>
    <col min="2" max="2" width="3.5703125" style="11" customWidth="1"/>
    <col min="3" max="3" width="23.140625" style="11" customWidth="1"/>
    <col min="4" max="5" width="13.7109375" style="11" customWidth="1"/>
    <col min="6" max="6" width="14.7109375" style="11" customWidth="1"/>
    <col min="7" max="7" width="24.7109375" style="11" customWidth="1"/>
    <col min="8" max="12" width="13.85546875" style="11" customWidth="1"/>
    <col min="13" max="13" width="14.5703125" style="11" customWidth="1"/>
    <col min="14" max="14" width="3.5703125" style="11" customWidth="1"/>
    <col min="15" max="15" width="3" style="11" customWidth="1"/>
    <col min="16" max="16384" width="10.7109375" style="11"/>
  </cols>
  <sheetData>
    <row r="1" spans="1:18" ht="17.25" customHeight="1" x14ac:dyDescent="0.25"/>
    <row r="2" spans="1:18" ht="24.75" customHeight="1" x14ac:dyDescent="0.25">
      <c r="B2" s="76" t="s">
        <v>48</v>
      </c>
      <c r="C2" s="77"/>
      <c r="D2" s="77"/>
      <c r="E2" s="77"/>
      <c r="F2" s="77"/>
      <c r="G2" s="77"/>
      <c r="H2" s="77"/>
      <c r="I2" s="77"/>
      <c r="J2" s="77"/>
      <c r="K2" s="77"/>
      <c r="L2" s="77"/>
      <c r="M2" s="77"/>
      <c r="N2" s="78"/>
    </row>
    <row r="3" spans="1:18" ht="24" customHeight="1" x14ac:dyDescent="0.25">
      <c r="A3" s="12"/>
      <c r="B3" s="79" t="s">
        <v>21</v>
      </c>
      <c r="C3" s="80"/>
      <c r="D3" s="80"/>
      <c r="E3" s="80"/>
      <c r="F3" s="80"/>
      <c r="G3" s="80"/>
      <c r="H3" s="80"/>
      <c r="I3" s="80"/>
      <c r="J3" s="80"/>
      <c r="K3" s="80"/>
      <c r="L3" s="80"/>
      <c r="M3" s="80"/>
      <c r="N3" s="81"/>
      <c r="O3" s="12"/>
      <c r="P3" s="12"/>
      <c r="Q3" s="12"/>
    </row>
    <row r="4" spans="1:18" ht="15" customHeight="1" thickBot="1" x14ac:dyDescent="0.35">
      <c r="A4" s="12"/>
      <c r="B4" s="13"/>
      <c r="C4" s="13"/>
      <c r="D4" s="13"/>
      <c r="E4" s="13"/>
      <c r="F4" s="13"/>
      <c r="G4" s="13"/>
      <c r="H4" s="13"/>
      <c r="I4" s="13"/>
      <c r="J4" s="13"/>
      <c r="K4" s="13"/>
      <c r="L4" s="13"/>
      <c r="M4" s="13"/>
      <c r="N4" s="13"/>
      <c r="O4" s="12"/>
      <c r="P4" s="12"/>
      <c r="Q4" s="12"/>
    </row>
    <row r="5" spans="1:18" ht="32.25" customHeight="1" x14ac:dyDescent="0.35">
      <c r="A5" s="12"/>
      <c r="B5" s="4"/>
      <c r="C5" s="82" t="s">
        <v>19</v>
      </c>
      <c r="D5" s="82"/>
      <c r="E5" s="82"/>
      <c r="F5" s="82"/>
      <c r="G5" s="82"/>
      <c r="H5" s="82"/>
      <c r="I5" s="19"/>
      <c r="J5" s="46"/>
      <c r="K5" s="41"/>
      <c r="L5" s="44"/>
      <c r="M5" s="19"/>
      <c r="N5" s="5"/>
      <c r="O5" s="12"/>
      <c r="P5" s="12"/>
      <c r="Q5" s="12"/>
    </row>
    <row r="6" spans="1:18" ht="12" customHeight="1" x14ac:dyDescent="0.35">
      <c r="A6" s="12"/>
      <c r="B6" s="17"/>
      <c r="C6" s="18"/>
      <c r="D6" s="18"/>
      <c r="E6" s="18"/>
      <c r="F6" s="18"/>
      <c r="G6" s="18"/>
      <c r="H6" s="1"/>
      <c r="I6" s="1"/>
      <c r="J6" s="1"/>
      <c r="K6" s="1"/>
      <c r="L6" s="1"/>
      <c r="M6" s="1"/>
      <c r="N6" s="7"/>
      <c r="O6" s="12"/>
      <c r="P6" s="12"/>
      <c r="Q6" s="12"/>
    </row>
    <row r="7" spans="1:18" ht="15" customHeight="1" x14ac:dyDescent="0.3">
      <c r="A7" s="12"/>
      <c r="B7" s="17"/>
      <c r="C7" s="50" t="s">
        <v>36</v>
      </c>
      <c r="D7" s="83" t="s">
        <v>37</v>
      </c>
      <c r="E7" s="83"/>
      <c r="F7" s="83"/>
      <c r="G7" s="83"/>
      <c r="H7" s="83"/>
      <c r="I7" s="83"/>
      <c r="J7" s="83"/>
      <c r="K7" s="83"/>
      <c r="L7" s="83"/>
      <c r="M7" s="83"/>
      <c r="N7" s="7"/>
      <c r="O7" s="12"/>
      <c r="P7" s="12"/>
      <c r="Q7" s="12"/>
    </row>
    <row r="8" spans="1:18" ht="15" customHeight="1" x14ac:dyDescent="0.3">
      <c r="A8" s="12"/>
      <c r="B8" s="17"/>
      <c r="C8" s="48"/>
      <c r="D8" s="83" t="s">
        <v>38</v>
      </c>
      <c r="E8" s="83"/>
      <c r="F8" s="83"/>
      <c r="G8" s="83"/>
      <c r="H8" s="83"/>
      <c r="I8" s="83"/>
      <c r="J8" s="83"/>
      <c r="K8" s="83"/>
      <c r="L8" s="83"/>
      <c r="M8" s="83"/>
      <c r="N8" s="7"/>
      <c r="O8" s="12"/>
      <c r="P8" s="12"/>
      <c r="Q8" s="12"/>
    </row>
    <row r="9" spans="1:18" ht="15" customHeight="1" x14ac:dyDescent="0.3">
      <c r="A9" s="12"/>
      <c r="B9" s="17"/>
      <c r="C9" s="48"/>
      <c r="D9" s="83" t="s">
        <v>39</v>
      </c>
      <c r="E9" s="83"/>
      <c r="F9" s="83"/>
      <c r="G9" s="83"/>
      <c r="H9" s="83"/>
      <c r="I9" s="83"/>
      <c r="J9" s="83"/>
      <c r="K9" s="83"/>
      <c r="L9" s="83"/>
      <c r="M9" s="83"/>
      <c r="N9" s="7"/>
      <c r="O9" s="12"/>
      <c r="P9" s="12"/>
      <c r="Q9" s="12"/>
    </row>
    <row r="10" spans="1:18" ht="15.75" customHeight="1" x14ac:dyDescent="0.3">
      <c r="A10" s="12"/>
      <c r="B10" s="17"/>
      <c r="C10" s="2"/>
      <c r="D10" s="2"/>
      <c r="E10" s="3"/>
      <c r="F10" s="3"/>
      <c r="G10" s="3"/>
      <c r="H10" s="2"/>
      <c r="I10" s="3"/>
      <c r="J10" s="47"/>
      <c r="K10" s="42"/>
      <c r="L10" s="45"/>
      <c r="M10" s="3"/>
      <c r="N10" s="7"/>
      <c r="O10" s="12"/>
      <c r="P10" s="12"/>
      <c r="Q10" s="12"/>
    </row>
    <row r="11" spans="1:18" ht="79.5" customHeight="1" x14ac:dyDescent="0.25">
      <c r="A11" s="12"/>
      <c r="B11" s="6"/>
      <c r="C11" s="23" t="s">
        <v>43</v>
      </c>
      <c r="D11" s="21" t="s">
        <v>29</v>
      </c>
      <c r="E11" s="21" t="s">
        <v>25</v>
      </c>
      <c r="F11" s="21" t="s">
        <v>41</v>
      </c>
      <c r="G11" s="21" t="s">
        <v>42</v>
      </c>
      <c r="H11" s="21" t="s">
        <v>45</v>
      </c>
      <c r="I11" s="21" t="s">
        <v>20</v>
      </c>
      <c r="J11" s="21" t="s">
        <v>35</v>
      </c>
      <c r="K11" s="21" t="s">
        <v>32</v>
      </c>
      <c r="L11" s="21" t="s">
        <v>34</v>
      </c>
      <c r="M11" s="22" t="s">
        <v>47</v>
      </c>
      <c r="N11" s="7"/>
      <c r="O11" s="12"/>
      <c r="P11" s="12"/>
      <c r="Q11" s="12"/>
    </row>
    <row r="12" spans="1:18" ht="24" customHeight="1" x14ac:dyDescent="0.3">
      <c r="A12" s="12"/>
      <c r="B12" s="6"/>
      <c r="C12" s="62" t="s">
        <v>17</v>
      </c>
      <c r="D12" s="49"/>
      <c r="E12" s="1"/>
      <c r="F12" s="63" t="s">
        <v>18</v>
      </c>
      <c r="G12" s="64" t="s">
        <v>18</v>
      </c>
      <c r="H12" s="26"/>
      <c r="I12" s="26"/>
      <c r="J12" s="26"/>
      <c r="K12" s="26"/>
      <c r="L12" s="26"/>
      <c r="M12" s="27"/>
      <c r="N12" s="7"/>
      <c r="O12" s="12"/>
      <c r="P12" s="12"/>
      <c r="Q12" s="12"/>
      <c r="R12" s="14"/>
    </row>
    <row r="13" spans="1:18" ht="30" customHeight="1" x14ac:dyDescent="0.25">
      <c r="A13" s="12"/>
      <c r="B13" s="6"/>
      <c r="C13" s="55"/>
      <c r="D13" s="56">
        <v>1000</v>
      </c>
      <c r="E13" s="56"/>
      <c r="F13" s="57" t="s">
        <v>4</v>
      </c>
      <c r="G13" s="57" t="s">
        <v>1</v>
      </c>
      <c r="H13" s="28" t="e">
        <f>ROUND(VLOOKUP(C13,RateTable!$B$3:$F$9,IF($F$13="Core",2,IF($F$13="Infill",3,IF($F$13="New Growth",4, IF($F$13="Rural",5,0)))), 0),2)</f>
        <v>#N/A</v>
      </c>
      <c r="I13" s="52">
        <f>IF(C13= "Residential", IF($G$13= "Yes", RateTable!$C$12*0.62,RateTable!$C$12),0)</f>
        <v>0</v>
      </c>
      <c r="J13" s="28">
        <f>IF(C13= "Residential",(E13*I13),0)</f>
        <v>0</v>
      </c>
      <c r="K13" s="28" t="e">
        <f>(E13*H13)</f>
        <v>#N/A</v>
      </c>
      <c r="L13" s="28">
        <f>(D13*I13)</f>
        <v>0</v>
      </c>
      <c r="M13" s="28" t="e">
        <f>(D13*H13)</f>
        <v>#N/A</v>
      </c>
      <c r="N13" s="7"/>
      <c r="O13" s="12"/>
      <c r="P13" s="12"/>
      <c r="Q13" s="12"/>
    </row>
    <row r="14" spans="1:18" ht="30" customHeight="1" x14ac:dyDescent="0.25">
      <c r="A14" s="12"/>
      <c r="B14" s="6"/>
      <c r="C14" s="55"/>
      <c r="D14" s="56"/>
      <c r="E14" s="56"/>
      <c r="F14" s="58"/>
      <c r="G14" s="59"/>
      <c r="H14" s="28" t="e">
        <f>ROUND(VLOOKUP(C14,RateTable!$B$3:$F$9,IF($F$13="Core",2,IF($F$13="Infill",3,IF($F$13="New Growth",4, IF($F$13="Rural",5,0)))), 0),2)</f>
        <v>#N/A</v>
      </c>
      <c r="I14" s="52">
        <f>IF(C14= "Residential", IF($G$13= "Yes", RateTable!$C$12*0.62,RateTable!$C$12),0)</f>
        <v>0</v>
      </c>
      <c r="J14" s="52">
        <f t="shared" ref="J14:J18" si="0">IF(C14= "Residential",(E14*I14),0)</f>
        <v>0</v>
      </c>
      <c r="K14" s="28" t="e">
        <f>(E14*H14)</f>
        <v>#N/A</v>
      </c>
      <c r="L14" s="28">
        <f>(D14*I14)</f>
        <v>0</v>
      </c>
      <c r="M14" s="28" t="e">
        <f>(D14*H14)</f>
        <v>#N/A</v>
      </c>
      <c r="N14" s="7"/>
      <c r="O14" s="12"/>
      <c r="P14" s="12"/>
      <c r="Q14" s="12"/>
    </row>
    <row r="15" spans="1:18" ht="30" customHeight="1" x14ac:dyDescent="0.25">
      <c r="A15" s="12"/>
      <c r="B15" s="6"/>
      <c r="C15" s="55"/>
      <c r="D15" s="56"/>
      <c r="E15" s="56"/>
      <c r="F15" s="60"/>
      <c r="G15" s="61"/>
      <c r="H15" s="28" t="e">
        <f>ROUND(VLOOKUP(C15,RateTable!$B$3:$F$9,IF($F$13="Core",2,IF($F$13="Infill",3,IF($F$13="New Growth",4, IF($F$13="Rural",5,0)))), 0),2)</f>
        <v>#N/A</v>
      </c>
      <c r="I15" s="52">
        <f>IF(C15= "Residential", IF($G$13= "Yes", RateTable!$C$12*0.62,RateTable!$C$12),0)</f>
        <v>0</v>
      </c>
      <c r="J15" s="52">
        <f t="shared" si="0"/>
        <v>0</v>
      </c>
      <c r="K15" s="28" t="e">
        <f>(E15*H15)</f>
        <v>#N/A</v>
      </c>
      <c r="L15" s="28">
        <f>ROUND(IF(E15= "Residential", IF($G$13= "Yes", RateTable!$C$12*0.62,RateTable!$C$12),0),2)</f>
        <v>0</v>
      </c>
      <c r="M15" s="28">
        <f>ROUND(IF(F15= "Residential", IF($G$13= "Yes", RateTable!$C$12*0.62,RateTable!$C$12),0),2)</f>
        <v>0</v>
      </c>
      <c r="N15" s="7"/>
      <c r="O15" s="12"/>
      <c r="P15" s="12"/>
      <c r="Q15" s="12"/>
      <c r="R15" s="14"/>
    </row>
    <row r="16" spans="1:18" ht="30" customHeight="1" x14ac:dyDescent="0.25">
      <c r="A16" s="12"/>
      <c r="B16" s="6"/>
      <c r="C16" s="55"/>
      <c r="D16" s="56"/>
      <c r="E16" s="56"/>
      <c r="F16" s="60"/>
      <c r="G16" s="61"/>
      <c r="H16" s="28" t="e">
        <f>ROUND(VLOOKUP(C16,RateTable!$B$3:$F$9,IF($F$13="Core",2,IF($F$13="Infill",3,IF($F$13="New Growth",4, IF($F$13="Rural",5,0)))), 0),2)</f>
        <v>#N/A</v>
      </c>
      <c r="I16" s="52">
        <f>IF(C16= "Residential", IF($G$13= "Yes", RateTable!$C$12*0.62,RateTable!$C$12),0)</f>
        <v>0</v>
      </c>
      <c r="J16" s="52">
        <f t="shared" si="0"/>
        <v>0</v>
      </c>
      <c r="K16" s="52" t="e">
        <f>(E16*H16)</f>
        <v>#N/A</v>
      </c>
      <c r="L16" s="28">
        <f>ROUND(IF(E16= "Residential", IF($G$13= "Yes", RateTable!$C$12*0.62,RateTable!$C$12),0),2)</f>
        <v>0</v>
      </c>
      <c r="M16" s="28">
        <f>ROUND(IF(F16= "Residential", IF($G$13= "Yes", RateTable!$C$12*0.62,RateTable!$C$12),0),2)</f>
        <v>0</v>
      </c>
      <c r="N16" s="7"/>
      <c r="O16" s="12"/>
      <c r="P16" s="12"/>
      <c r="Q16" s="12"/>
      <c r="R16" s="14"/>
    </row>
    <row r="17" spans="1:18" ht="30" customHeight="1" x14ac:dyDescent="0.25">
      <c r="A17" s="12"/>
      <c r="B17" s="6"/>
      <c r="C17" s="55"/>
      <c r="D17" s="56"/>
      <c r="E17" s="56"/>
      <c r="F17" s="60"/>
      <c r="G17" s="61"/>
      <c r="H17" s="28" t="e">
        <f>ROUND(VLOOKUP(C17,RateTable!$B$3:$F$9,IF($F$13="Core",2,IF($F$13="Infill",3,IF($F$13="New Growth",4, IF($F$13="Rural",5,0)))), 0),2)</f>
        <v>#N/A</v>
      </c>
      <c r="I17" s="52">
        <f>IF(C17= "Residential", IF($G$13= "Yes", RateTable!$C$12*0.62,RateTable!$C$12),0)</f>
        <v>0</v>
      </c>
      <c r="J17" s="52">
        <f t="shared" si="0"/>
        <v>0</v>
      </c>
      <c r="K17" s="52" t="e">
        <f t="shared" ref="K17" si="1">(E17*H17)</f>
        <v>#N/A</v>
      </c>
      <c r="L17" s="28">
        <f>ROUND(IF(E17= "Residential", IF($G$13= "Yes", RateTable!$C$12*0.62,RateTable!$C$12),0),2)</f>
        <v>0</v>
      </c>
      <c r="M17" s="28">
        <f>ROUND(IF(F17= "Residential", IF($G$13= "Yes", RateTable!$C$12*0.62,RateTable!$C$12),0),2)</f>
        <v>0</v>
      </c>
      <c r="N17" s="7"/>
      <c r="O17" s="12"/>
      <c r="P17" s="12"/>
      <c r="Q17" s="12"/>
      <c r="R17" s="14"/>
    </row>
    <row r="18" spans="1:18" ht="30" customHeight="1" x14ac:dyDescent="0.25">
      <c r="A18" s="12"/>
      <c r="B18" s="6"/>
      <c r="C18" s="55"/>
      <c r="D18" s="56"/>
      <c r="E18" s="56"/>
      <c r="F18" s="60"/>
      <c r="G18" s="61"/>
      <c r="H18" s="28" t="e">
        <f>ROUND(VLOOKUP(C18,RateTable!$B$3:$F$9,IF($F$13="Core",2,IF($F$13="Infill",3,IF($F$13="New Growth",4,IF($F$13="Rural",5,0)))), 0),2)</f>
        <v>#N/A</v>
      </c>
      <c r="I18" s="52">
        <f>IF(C18= "Residential", IF($G$13= "Yes", RateTable!$C$12*0.62,RateTable!$C$12),0)</f>
        <v>0</v>
      </c>
      <c r="J18" s="52">
        <f t="shared" si="0"/>
        <v>0</v>
      </c>
      <c r="K18" s="52" t="e">
        <f>(E18*H18)</f>
        <v>#N/A</v>
      </c>
      <c r="L18" s="28">
        <f>ROUND(IF(E18= "Residential", IF($G$13= "Yes", RateTable!$C$12*0.62,RateTable!$C$12),0),2)</f>
        <v>0</v>
      </c>
      <c r="M18" s="28">
        <f>ROUND(IF(F18= "Residential", IF($G$13= "Yes", RateTable!$C$12*0.62,RateTable!$C$12),0),2)</f>
        <v>0</v>
      </c>
      <c r="N18" s="7"/>
      <c r="O18" s="12"/>
      <c r="P18" s="12"/>
    </row>
    <row r="19" spans="1:18" ht="30" customHeight="1" x14ac:dyDescent="0.25">
      <c r="A19" s="12"/>
      <c r="B19" s="6"/>
      <c r="C19" s="20"/>
      <c r="D19" s="20"/>
      <c r="E19" s="20"/>
      <c r="F19" s="20"/>
      <c r="G19" s="20"/>
      <c r="H19" s="20"/>
      <c r="I19" s="20"/>
      <c r="J19" s="20"/>
      <c r="K19" s="20"/>
      <c r="L19" s="51" t="s">
        <v>6</v>
      </c>
      <c r="M19" s="51" t="s">
        <v>46</v>
      </c>
      <c r="N19" s="7"/>
      <c r="O19" s="12"/>
      <c r="P19" s="12"/>
    </row>
    <row r="20" spans="1:18" ht="22.5" customHeight="1" x14ac:dyDescent="0.25">
      <c r="A20" s="12"/>
      <c r="B20" s="6"/>
      <c r="C20" s="20"/>
      <c r="D20" s="20"/>
      <c r="E20" s="49"/>
      <c r="F20" s="49"/>
      <c r="G20" s="49"/>
      <c r="H20" s="20"/>
      <c r="I20" s="37" t="s">
        <v>30</v>
      </c>
      <c r="J20" s="37"/>
      <c r="K20" s="20"/>
      <c r="L20" s="43">
        <f>SUMIF(L13:L18, "&gt;0")</f>
        <v>0</v>
      </c>
      <c r="M20" s="43">
        <f>SUMIF(M13:M18, "&gt;0")</f>
        <v>0</v>
      </c>
      <c r="N20" s="7"/>
      <c r="O20" s="12"/>
      <c r="P20" s="12"/>
    </row>
    <row r="21" spans="1:18" ht="22.5" customHeight="1" x14ac:dyDescent="0.25">
      <c r="A21" s="12"/>
      <c r="B21" s="6"/>
      <c r="C21" s="20"/>
      <c r="D21" s="20"/>
      <c r="E21" s="49"/>
      <c r="F21" s="49"/>
      <c r="G21" s="49"/>
      <c r="H21" s="20"/>
      <c r="I21" s="37" t="s">
        <v>31</v>
      </c>
      <c r="J21" s="37"/>
      <c r="K21" s="20"/>
      <c r="L21" s="43">
        <f>SUMIF(J13:J18, "&gt;0")</f>
        <v>0</v>
      </c>
      <c r="M21" s="43">
        <f>SUMIF(K13:K18, "&gt;0")</f>
        <v>0</v>
      </c>
      <c r="N21" s="7"/>
      <c r="O21" s="12"/>
      <c r="P21" s="12"/>
    </row>
    <row r="22" spans="1:18" ht="22.5" customHeight="1" thickBot="1" x14ac:dyDescent="0.3">
      <c r="A22" s="12"/>
      <c r="B22" s="6"/>
      <c r="C22" s="20"/>
      <c r="D22" s="20"/>
      <c r="E22" s="49"/>
      <c r="F22" s="49"/>
      <c r="G22" s="49"/>
      <c r="H22" s="20"/>
      <c r="I22" s="37" t="s">
        <v>15</v>
      </c>
      <c r="J22" s="37"/>
      <c r="K22" s="20"/>
      <c r="L22" s="36">
        <f>L20-L21</f>
        <v>0</v>
      </c>
      <c r="M22" s="36">
        <f>IF(M20-M21&gt; 0,M20-M21,0)</f>
        <v>0</v>
      </c>
      <c r="N22" s="7"/>
      <c r="O22" s="12"/>
      <c r="P22" s="12"/>
    </row>
    <row r="23" spans="1:18" ht="16.5" thickTop="1" thickBot="1" x14ac:dyDescent="0.3">
      <c r="A23" s="12"/>
      <c r="B23" s="8"/>
      <c r="C23" s="9"/>
      <c r="D23" s="9"/>
      <c r="E23" s="9"/>
      <c r="F23" s="9"/>
      <c r="G23" s="9"/>
      <c r="H23" s="9"/>
      <c r="I23" s="9"/>
      <c r="J23" s="9"/>
      <c r="K23" s="9"/>
      <c r="L23" s="9"/>
      <c r="M23" s="9"/>
      <c r="N23" s="10"/>
      <c r="O23" s="12"/>
      <c r="P23" s="12"/>
    </row>
    <row r="24" spans="1:18" x14ac:dyDescent="0.25">
      <c r="A24" s="12"/>
      <c r="B24" s="12"/>
      <c r="C24" s="12"/>
      <c r="D24" s="12"/>
      <c r="E24" s="12"/>
      <c r="F24" s="12"/>
      <c r="G24" s="12"/>
      <c r="H24" s="12"/>
      <c r="I24" s="12"/>
      <c r="J24" s="12"/>
      <c r="K24" s="12"/>
      <c r="L24" s="12"/>
      <c r="M24" s="12"/>
      <c r="N24" s="12"/>
      <c r="O24" s="12"/>
      <c r="P24" s="12"/>
      <c r="Q24" s="12"/>
    </row>
    <row r="25" spans="1:18" ht="24.75" customHeight="1" x14ac:dyDescent="0.25">
      <c r="A25" s="12"/>
      <c r="B25" s="32"/>
      <c r="C25" s="35" t="s">
        <v>22</v>
      </c>
      <c r="D25" s="33"/>
      <c r="E25" s="33"/>
      <c r="F25" s="33"/>
      <c r="G25" s="33"/>
      <c r="H25" s="33"/>
      <c r="I25" s="33"/>
      <c r="J25" s="33"/>
      <c r="K25" s="33"/>
      <c r="L25" s="33"/>
      <c r="M25" s="33"/>
      <c r="N25" s="34"/>
      <c r="O25" s="12"/>
      <c r="P25" s="12"/>
      <c r="Q25" s="12"/>
    </row>
    <row r="26" spans="1:18" ht="49.5" customHeight="1" x14ac:dyDescent="0.25">
      <c r="A26" s="12"/>
      <c r="B26" s="38"/>
      <c r="C26" s="75" t="s">
        <v>40</v>
      </c>
      <c r="D26" s="75"/>
      <c r="E26" s="75"/>
      <c r="F26" s="75"/>
      <c r="G26" s="75"/>
      <c r="H26" s="75"/>
      <c r="I26" s="75"/>
      <c r="J26" s="75"/>
      <c r="K26" s="75"/>
      <c r="L26" s="75"/>
      <c r="M26" s="75"/>
      <c r="N26" s="39"/>
      <c r="O26" s="12"/>
      <c r="P26" s="12"/>
      <c r="Q26" s="12"/>
    </row>
    <row r="27" spans="1:18" ht="111.75" customHeight="1" x14ac:dyDescent="0.25">
      <c r="A27" s="12"/>
      <c r="B27" s="38"/>
      <c r="C27" s="75" t="s">
        <v>33</v>
      </c>
      <c r="D27" s="75"/>
      <c r="E27" s="75"/>
      <c r="F27" s="75"/>
      <c r="G27" s="75"/>
      <c r="H27" s="75"/>
      <c r="I27" s="75"/>
      <c r="J27" s="75"/>
      <c r="K27" s="75"/>
      <c r="L27" s="75"/>
      <c r="M27" s="75"/>
      <c r="N27" s="40"/>
      <c r="O27" s="12"/>
      <c r="P27" s="12"/>
      <c r="Q27" s="12"/>
    </row>
    <row r="28" spans="1:18" s="16" customFormat="1" ht="15" customHeight="1" x14ac:dyDescent="0.25">
      <c r="A28" s="15"/>
      <c r="B28" s="29"/>
      <c r="C28" s="75" t="s">
        <v>26</v>
      </c>
      <c r="D28" s="75"/>
      <c r="E28" s="75"/>
      <c r="F28" s="75"/>
      <c r="G28" s="75"/>
      <c r="H28" s="75"/>
      <c r="I28" s="75"/>
      <c r="J28" s="75"/>
      <c r="K28" s="75"/>
      <c r="L28" s="75"/>
      <c r="M28" s="75"/>
      <c r="N28" s="40"/>
      <c r="O28" s="15"/>
      <c r="P28" s="15"/>
      <c r="Q28" s="15"/>
      <c r="R28" s="11"/>
    </row>
    <row r="29" spans="1:18" s="25" customFormat="1" ht="15" customHeight="1" x14ac:dyDescent="0.25">
      <c r="A29" s="24"/>
      <c r="B29" s="29"/>
      <c r="C29" s="75" t="s">
        <v>23</v>
      </c>
      <c r="D29" s="75"/>
      <c r="E29" s="75"/>
      <c r="F29" s="75"/>
      <c r="G29" s="75"/>
      <c r="H29" s="75"/>
      <c r="I29" s="75"/>
      <c r="J29" s="75"/>
      <c r="K29" s="75"/>
      <c r="L29" s="75"/>
      <c r="M29" s="75"/>
      <c r="N29" s="31"/>
      <c r="O29" s="24"/>
      <c r="P29" s="24"/>
      <c r="Q29" s="24"/>
      <c r="R29" s="11"/>
    </row>
    <row r="30" spans="1:18" s="25" customFormat="1" ht="15" customHeight="1" x14ac:dyDescent="0.25">
      <c r="A30" s="24"/>
      <c r="B30" s="29"/>
      <c r="C30" s="75" t="s">
        <v>24</v>
      </c>
      <c r="D30" s="75"/>
      <c r="E30" s="75"/>
      <c r="F30" s="75"/>
      <c r="G30" s="75"/>
      <c r="H30" s="75"/>
      <c r="I30" s="75"/>
      <c r="J30" s="75"/>
      <c r="K30" s="75"/>
      <c r="L30" s="75"/>
      <c r="M30" s="75"/>
      <c r="N30" s="31"/>
      <c r="O30" s="24"/>
      <c r="P30" s="24"/>
      <c r="Q30" s="24"/>
      <c r="R30" s="11"/>
    </row>
    <row r="31" spans="1:18" s="16" customFormat="1" ht="30" customHeight="1" x14ac:dyDescent="0.25">
      <c r="A31" s="15"/>
      <c r="B31" s="29"/>
      <c r="C31" s="75" t="s">
        <v>44</v>
      </c>
      <c r="D31" s="75"/>
      <c r="E31" s="75"/>
      <c r="F31" s="75"/>
      <c r="G31" s="75"/>
      <c r="H31" s="75"/>
      <c r="I31" s="75"/>
      <c r="J31" s="75"/>
      <c r="K31" s="75"/>
      <c r="L31" s="75"/>
      <c r="M31" s="75"/>
      <c r="N31" s="40"/>
      <c r="O31" s="15"/>
      <c r="P31" s="15"/>
      <c r="Q31" s="15"/>
    </row>
    <row r="32" spans="1:18" s="25" customFormat="1" ht="30" customHeight="1" x14ac:dyDescent="0.25">
      <c r="A32" s="24"/>
      <c r="B32" s="29"/>
      <c r="C32" s="75" t="s">
        <v>27</v>
      </c>
      <c r="D32" s="75"/>
      <c r="E32" s="75"/>
      <c r="F32" s="75"/>
      <c r="G32" s="75"/>
      <c r="H32" s="75"/>
      <c r="I32" s="75"/>
      <c r="J32" s="75"/>
      <c r="K32" s="75"/>
      <c r="L32" s="75"/>
      <c r="M32" s="75"/>
      <c r="N32" s="31"/>
      <c r="O32" s="24"/>
      <c r="P32" s="24"/>
      <c r="Q32" s="24"/>
    </row>
    <row r="33" spans="1:17" s="25" customFormat="1" ht="30" customHeight="1" x14ac:dyDescent="0.25">
      <c r="A33" s="24"/>
      <c r="B33" s="29"/>
      <c r="C33" s="75" t="s">
        <v>28</v>
      </c>
      <c r="D33" s="75"/>
      <c r="E33" s="75"/>
      <c r="F33" s="75"/>
      <c r="G33" s="75"/>
      <c r="H33" s="75"/>
      <c r="I33" s="75"/>
      <c r="J33" s="75"/>
      <c r="K33" s="75"/>
      <c r="L33" s="75"/>
      <c r="M33" s="75"/>
      <c r="N33" s="40"/>
      <c r="O33" s="24"/>
      <c r="P33" s="24"/>
      <c r="Q33" s="24"/>
    </row>
    <row r="34" spans="1:17" s="16" customFormat="1" x14ac:dyDescent="0.25">
      <c r="A34" s="15"/>
      <c r="B34" s="30"/>
      <c r="C34" s="71"/>
      <c r="D34" s="71"/>
      <c r="E34" s="71"/>
      <c r="F34" s="71"/>
      <c r="G34" s="71"/>
      <c r="H34" s="71"/>
      <c r="I34" s="71"/>
      <c r="J34" s="71"/>
      <c r="K34" s="71"/>
      <c r="L34" s="71"/>
      <c r="M34" s="71"/>
      <c r="N34" s="72"/>
      <c r="O34" s="15"/>
      <c r="P34" s="15"/>
      <c r="Q34" s="15"/>
    </row>
    <row r="35" spans="1:17" s="16" customFormat="1" x14ac:dyDescent="0.25">
      <c r="A35" s="15"/>
      <c r="B35" s="15"/>
      <c r="C35" s="73"/>
      <c r="D35" s="73"/>
      <c r="E35" s="73"/>
      <c r="F35" s="73"/>
      <c r="G35" s="73"/>
      <c r="H35" s="73"/>
      <c r="I35" s="73"/>
      <c r="J35" s="73"/>
      <c r="K35" s="73"/>
      <c r="L35" s="73"/>
      <c r="M35" s="73"/>
      <c r="N35" s="73"/>
      <c r="O35" s="15"/>
      <c r="P35" s="15"/>
      <c r="Q35" s="15"/>
    </row>
    <row r="36" spans="1:17" s="16" customFormat="1" x14ac:dyDescent="0.25">
      <c r="C36" s="74"/>
      <c r="D36" s="74"/>
      <c r="E36" s="74"/>
      <c r="F36" s="74"/>
      <c r="G36" s="74"/>
      <c r="H36" s="74"/>
      <c r="I36" s="74"/>
      <c r="J36" s="74"/>
      <c r="K36" s="74"/>
      <c r="L36" s="74"/>
      <c r="M36" s="74"/>
      <c r="N36" s="74"/>
    </row>
    <row r="37" spans="1:17" s="16" customFormat="1" x14ac:dyDescent="0.25">
      <c r="C37" s="74"/>
      <c r="D37" s="74"/>
      <c r="E37" s="74"/>
      <c r="F37" s="74"/>
      <c r="G37" s="74"/>
      <c r="H37" s="74"/>
      <c r="I37" s="74"/>
      <c r="J37" s="74"/>
      <c r="K37" s="74"/>
      <c r="L37" s="74"/>
      <c r="M37" s="74"/>
      <c r="N37" s="74"/>
    </row>
  </sheetData>
  <sheetProtection algorithmName="SHA-512" hashValue="1BYBrc5YALFuqqyGBhfbY6s7yyux/mfyE/Nhxygl4HOkclLfwqJ2OXYqPSOaEpLPUAmotRU/Yqgvv+9l+mW7yg==" saltValue="Z+CnRjWkTme1sRVoX5wANQ==" spinCount="100000" sheet="1" objects="1" scenarios="1" selectLockedCells="1"/>
  <mergeCells count="18">
    <mergeCell ref="B2:N2"/>
    <mergeCell ref="C31:M31"/>
    <mergeCell ref="B3:N3"/>
    <mergeCell ref="C5:H5"/>
    <mergeCell ref="C29:M29"/>
    <mergeCell ref="C30:M30"/>
    <mergeCell ref="C26:M26"/>
    <mergeCell ref="C28:M28"/>
    <mergeCell ref="C27:M27"/>
    <mergeCell ref="D8:M8"/>
    <mergeCell ref="D9:M9"/>
    <mergeCell ref="D7:M7"/>
    <mergeCell ref="C34:N34"/>
    <mergeCell ref="C35:N35"/>
    <mergeCell ref="C36:N36"/>
    <mergeCell ref="C37:N37"/>
    <mergeCell ref="C32:M32"/>
    <mergeCell ref="C33:M33"/>
  </mergeCells>
  <conditionalFormatting sqref="G13">
    <cfRule type="expression" dxfId="19" priority="20">
      <formula>$C$13="Residential"</formula>
    </cfRule>
  </conditionalFormatting>
  <conditionalFormatting sqref="H14:I14 K14:M14">
    <cfRule type="expression" dxfId="18" priority="22">
      <formula>$C$14=""</formula>
    </cfRule>
  </conditionalFormatting>
  <conditionalFormatting sqref="H14:I14">
    <cfRule type="expression" dxfId="17" priority="19">
      <formula>$C$14=""</formula>
    </cfRule>
  </conditionalFormatting>
  <conditionalFormatting sqref="H15:I15">
    <cfRule type="expression" dxfId="16" priority="18">
      <formula>$C$15=""</formula>
    </cfRule>
  </conditionalFormatting>
  <conditionalFormatting sqref="H16:I16">
    <cfRule type="expression" dxfId="15" priority="17">
      <formula>$C$16=""</formula>
    </cfRule>
  </conditionalFormatting>
  <conditionalFormatting sqref="H17:I17">
    <cfRule type="expression" dxfId="14" priority="16">
      <formula>$C$17=""</formula>
    </cfRule>
  </conditionalFormatting>
  <conditionalFormatting sqref="H18:I18">
    <cfRule type="expression" dxfId="13" priority="15">
      <formula>$C$18=""</formula>
    </cfRule>
  </conditionalFormatting>
  <conditionalFormatting sqref="K15:M15">
    <cfRule type="expression" dxfId="12" priority="13">
      <formula>$C$15=""</formula>
    </cfRule>
  </conditionalFormatting>
  <conditionalFormatting sqref="L16:M16">
    <cfRule type="expression" dxfId="11" priority="12">
      <formula>$C$16=""</formula>
    </cfRule>
  </conditionalFormatting>
  <conditionalFormatting sqref="L17:M17">
    <cfRule type="expression" dxfId="10" priority="11">
      <formula>$C$17=""</formula>
    </cfRule>
  </conditionalFormatting>
  <conditionalFormatting sqref="L18:M18">
    <cfRule type="expression" dxfId="9" priority="10">
      <formula>$C$18=""</formula>
    </cfRule>
  </conditionalFormatting>
  <conditionalFormatting sqref="G11:G13">
    <cfRule type="expression" dxfId="8" priority="23">
      <formula>AND($C$13&lt;&gt;"Residential",$C$14&lt;&gt; "Residential",$C$15&lt;&gt; "Residential",$C$16&lt;&gt; "Residential",$C$17&lt;&gt; "Residential",$C$18&lt;&gt; "Residential")</formula>
    </cfRule>
  </conditionalFormatting>
  <conditionalFormatting sqref="H13:M13">
    <cfRule type="expression" dxfId="7" priority="8">
      <formula>$C$13=""</formula>
    </cfRule>
  </conditionalFormatting>
  <conditionalFormatting sqref="J16">
    <cfRule type="expression" dxfId="6" priority="7">
      <formula>$C$16=""</formula>
    </cfRule>
  </conditionalFormatting>
  <conditionalFormatting sqref="K16">
    <cfRule type="expression" dxfId="5" priority="6">
      <formula>$C$16=""</formula>
    </cfRule>
  </conditionalFormatting>
  <conditionalFormatting sqref="J15">
    <cfRule type="expression" dxfId="4" priority="5">
      <formula>$C$15=""</formula>
    </cfRule>
  </conditionalFormatting>
  <conditionalFormatting sqref="J17:K17">
    <cfRule type="expression" dxfId="3" priority="4">
      <formula>$C$17=""</formula>
    </cfRule>
  </conditionalFormatting>
  <conditionalFormatting sqref="J18:K18">
    <cfRule type="expression" dxfId="2" priority="3">
      <formula>$C$18=""</formula>
    </cfRule>
  </conditionalFormatting>
  <conditionalFormatting sqref="J14">
    <cfRule type="expression" dxfId="1" priority="2">
      <formula>$C$14=""</formula>
    </cfRule>
  </conditionalFormatting>
  <conditionalFormatting sqref="J14">
    <cfRule type="expression" dxfId="0" priority="1">
      <formula>$C$14=""</formula>
    </cfRule>
  </conditionalFormatting>
  <dataValidations count="1">
    <dataValidation type="whole" allowBlank="1" showInputMessage="1" showErrorMessage="1" errorTitle="Value must be a whole number." error="Enter any whole number value in numerals. Text not allowed." sqref="D13:E18">
      <formula1>0</formula1>
      <formula2>9999999999999</formula2>
    </dataValidation>
  </dataValidations>
  <hyperlinks>
    <hyperlink ref="G12" r:id="rId1"/>
    <hyperlink ref="F12" r:id="rId2"/>
    <hyperlink ref="C12" r:id="rId3"/>
  </hyperlinks>
  <pageMargins left="0.25" right="0.25" top="0.75" bottom="0.75" header="0.3" footer="0.3"/>
  <pageSetup scale="53" orientation="landscape"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Lists!$B$3:$B$4</xm:f>
          </x14:formula1>
          <xm:sqref>G13</xm:sqref>
        </x14:dataValidation>
        <x14:dataValidation type="list" allowBlank="1" showInputMessage="1" showErrorMessage="1">
          <x14:formula1>
            <xm:f>Lists!$D$3:$D$6</xm:f>
          </x14:formula1>
          <xm:sqref>F13</xm:sqref>
        </x14:dataValidation>
        <x14:dataValidation type="list" allowBlank="1" showInputMessage="1" showErrorMessage="1">
          <x14:formula1>
            <xm:f>Lists!$F$3:$F$9</xm:f>
          </x14:formula1>
          <xm:sqref>C13:C18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F9"/>
  <sheetViews>
    <sheetView workbookViewId="0">
      <selection activeCell="F4" sqref="F4:F9"/>
    </sheetView>
  </sheetViews>
  <sheetFormatPr defaultRowHeight="15" x14ac:dyDescent="0.25"/>
  <sheetData>
    <row r="1" spans="2:6" x14ac:dyDescent="0.25">
      <c r="B1" t="s">
        <v>6</v>
      </c>
      <c r="D1" t="s">
        <v>7</v>
      </c>
      <c r="F1" t="s">
        <v>8</v>
      </c>
    </row>
    <row r="3" spans="2:6" x14ac:dyDescent="0.25">
      <c r="B3" t="s">
        <v>0</v>
      </c>
      <c r="D3" t="s">
        <v>2</v>
      </c>
    </row>
    <row r="4" spans="2:6" x14ac:dyDescent="0.25">
      <c r="B4" t="s">
        <v>1</v>
      </c>
      <c r="D4" t="s">
        <v>3</v>
      </c>
      <c r="F4" t="s">
        <v>9</v>
      </c>
    </row>
    <row r="5" spans="2:6" x14ac:dyDescent="0.25">
      <c r="D5" t="s">
        <v>4</v>
      </c>
      <c r="F5" t="s">
        <v>10</v>
      </c>
    </row>
    <row r="6" spans="2:6" x14ac:dyDescent="0.25">
      <c r="D6" t="s">
        <v>5</v>
      </c>
      <c r="F6" t="s">
        <v>14</v>
      </c>
    </row>
    <row r="7" spans="2:6" x14ac:dyDescent="0.25">
      <c r="F7" t="s">
        <v>11</v>
      </c>
    </row>
    <row r="8" spans="2:6" x14ac:dyDescent="0.25">
      <c r="F8" t="s">
        <v>12</v>
      </c>
    </row>
    <row r="9" spans="2:6" x14ac:dyDescent="0.25">
      <c r="F9" t="s">
        <v>13</v>
      </c>
    </row>
  </sheetData>
  <sheetProtection password="9113"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K22"/>
  <sheetViews>
    <sheetView workbookViewId="0">
      <selection activeCell="C13" sqref="C13"/>
    </sheetView>
  </sheetViews>
  <sheetFormatPr defaultRowHeight="15" x14ac:dyDescent="0.25"/>
  <cols>
    <col min="2" max="2" width="25.42578125" customWidth="1"/>
  </cols>
  <sheetData>
    <row r="2" spans="2:11" x14ac:dyDescent="0.25">
      <c r="C2" t="s">
        <v>2</v>
      </c>
      <c r="D2" t="s">
        <v>3</v>
      </c>
      <c r="E2" t="s">
        <v>4</v>
      </c>
      <c r="F2" t="s">
        <v>5</v>
      </c>
    </row>
    <row r="3" spans="2:11" x14ac:dyDescent="0.25">
      <c r="C3">
        <v>0</v>
      </c>
      <c r="D3">
        <v>0</v>
      </c>
      <c r="E3">
        <v>0</v>
      </c>
      <c r="F3">
        <v>0</v>
      </c>
    </row>
    <row r="4" spans="2:11" x14ac:dyDescent="0.25">
      <c r="B4" t="s">
        <v>9</v>
      </c>
      <c r="C4" s="66">
        <v>0.26461368662217355</v>
      </c>
      <c r="D4" s="66">
        <v>0.30871596772586912</v>
      </c>
      <c r="E4" s="66">
        <v>0.36384381910548863</v>
      </c>
      <c r="F4" s="66">
        <v>0.36384381910548863</v>
      </c>
    </row>
    <row r="5" spans="2:11" x14ac:dyDescent="0.25">
      <c r="B5" t="s">
        <v>10</v>
      </c>
      <c r="C5" s="66">
        <v>0.28666482717402131</v>
      </c>
      <c r="D5" s="66">
        <v>0.33076710827771688</v>
      </c>
      <c r="E5" s="66">
        <v>0.39692052993326027</v>
      </c>
      <c r="F5" s="66">
        <v>0.59538079489989049</v>
      </c>
    </row>
    <row r="6" spans="2:11" x14ac:dyDescent="0.25">
      <c r="B6" t="s">
        <v>14</v>
      </c>
      <c r="C6" s="66">
        <v>0.83794334097021617</v>
      </c>
      <c r="D6" s="66">
        <v>0.95922461400537906</v>
      </c>
      <c r="E6" s="66">
        <v>1.1356337384201614</v>
      </c>
      <c r="F6" s="66">
        <v>1.2128127303516287</v>
      </c>
    </row>
    <row r="7" spans="2:11" x14ac:dyDescent="0.25">
      <c r="B7" t="s">
        <v>11</v>
      </c>
      <c r="C7" s="66">
        <v>0.74973877876282502</v>
      </c>
      <c r="D7" s="66">
        <v>0.85999448152206404</v>
      </c>
      <c r="E7" s="66">
        <v>1.0143524653849987</v>
      </c>
      <c r="F7" s="66">
        <v>1.0143524653849987</v>
      </c>
    </row>
    <row r="8" spans="2:11" x14ac:dyDescent="0.25">
      <c r="B8" t="s">
        <v>12</v>
      </c>
      <c r="C8" s="66">
        <v>1.0364036059368462</v>
      </c>
      <c r="D8" s="66">
        <v>1.190761589799781</v>
      </c>
      <c r="E8" s="66">
        <v>1.4112729953182588</v>
      </c>
      <c r="F8" s="66">
        <v>1.4112729953182588</v>
      </c>
    </row>
    <row r="9" spans="2:11" x14ac:dyDescent="0.25">
      <c r="B9" t="s">
        <v>13</v>
      </c>
      <c r="C9" s="66">
        <v>1.7861423846996713</v>
      </c>
      <c r="D9" s="66">
        <v>2.0507560713218451</v>
      </c>
      <c r="E9" s="66">
        <v>2.4256254607032575</v>
      </c>
      <c r="F9" s="66">
        <v>2.4256254607032575</v>
      </c>
    </row>
    <row r="12" spans="2:11" x14ac:dyDescent="0.25">
      <c r="B12" t="s">
        <v>16</v>
      </c>
      <c r="C12" s="65">
        <f>0.41</f>
        <v>0.41</v>
      </c>
      <c r="F12" s="68"/>
      <c r="G12" s="69"/>
      <c r="H12" s="69"/>
      <c r="I12" s="69"/>
      <c r="J12" s="69"/>
      <c r="K12" s="70"/>
    </row>
    <row r="13" spans="2:11" x14ac:dyDescent="0.25">
      <c r="F13" s="70"/>
      <c r="G13" s="67"/>
      <c r="H13" s="67"/>
      <c r="I13" s="67"/>
      <c r="J13" s="67"/>
      <c r="K13" s="70"/>
    </row>
    <row r="14" spans="2:11" x14ac:dyDescent="0.25">
      <c r="F14" s="70"/>
      <c r="G14" s="67"/>
      <c r="H14" s="67"/>
      <c r="I14" s="67"/>
      <c r="J14" s="67"/>
      <c r="K14" s="70"/>
    </row>
    <row r="15" spans="2:11" x14ac:dyDescent="0.25">
      <c r="F15" s="70"/>
      <c r="G15" s="67"/>
      <c r="H15" s="67"/>
      <c r="I15" s="67"/>
      <c r="J15" s="67"/>
      <c r="K15" s="70"/>
    </row>
    <row r="16" spans="2:11" x14ac:dyDescent="0.25">
      <c r="F16" s="70"/>
      <c r="G16" s="67"/>
      <c r="H16" s="67"/>
      <c r="I16" s="67"/>
      <c r="J16" s="67"/>
      <c r="K16" s="70"/>
    </row>
    <row r="17" spans="2:11" x14ac:dyDescent="0.25">
      <c r="F17" s="70"/>
      <c r="G17" s="67"/>
      <c r="H17" s="67"/>
      <c r="I17" s="67"/>
      <c r="J17" s="67"/>
      <c r="K17" s="70"/>
    </row>
    <row r="18" spans="2:11" x14ac:dyDescent="0.25">
      <c r="B18" s="53"/>
      <c r="F18" s="70"/>
      <c r="G18" s="67"/>
      <c r="H18" s="67"/>
      <c r="I18" s="67"/>
      <c r="J18" s="67"/>
      <c r="K18" s="70"/>
    </row>
    <row r="19" spans="2:11" x14ac:dyDescent="0.25">
      <c r="F19" s="70"/>
      <c r="G19" s="70"/>
      <c r="H19" s="70"/>
      <c r="I19" s="70"/>
      <c r="J19" s="70"/>
      <c r="K19" s="70"/>
    </row>
    <row r="20" spans="2:11" x14ac:dyDescent="0.25">
      <c r="B20" s="54"/>
      <c r="F20" s="70"/>
      <c r="G20" s="70"/>
      <c r="H20" s="70"/>
      <c r="I20" s="70"/>
      <c r="J20" s="70"/>
      <c r="K20" s="70"/>
    </row>
    <row r="21" spans="2:11" x14ac:dyDescent="0.25">
      <c r="F21" s="70"/>
      <c r="G21" s="70"/>
      <c r="H21" s="70"/>
      <c r="I21" s="70"/>
      <c r="J21" s="70"/>
      <c r="K21" s="70"/>
    </row>
    <row r="22" spans="2:11" x14ac:dyDescent="0.25">
      <c r="F22" s="70"/>
      <c r="G22" s="70"/>
      <c r="H22" s="70"/>
      <c r="I22" s="70"/>
      <c r="J22" s="70"/>
      <c r="K22" s="70"/>
    </row>
  </sheetData>
  <sheetProtection algorithmName="SHA-512" hashValue="Ww9yFNtaOnLRj8jwkRraz+kNH3Rwry9LioLWDSVelBilTjjFUfSHSCwyPAT7sRDeGdyketgAhGekJ8M7Y5P0Cw==" saltValue="tskDCEsRyGqVTrwyTtpDV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Impact Fee Estimator</vt:lpstr>
      <vt:lpstr>Lists</vt:lpstr>
      <vt:lpstr>RateTable</vt:lpstr>
    </vt:vector>
  </TitlesOfParts>
  <Company>City of Oklahoma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Walters, Phillip M</dc:creator>
  <cp:lastModifiedBy>Walters, Phillip M</cp:lastModifiedBy>
  <cp:lastPrinted>2017-05-04T19:32:04Z</cp:lastPrinted>
  <dcterms:created xsi:type="dcterms:W3CDTF">2013-01-29T17:05:33Z</dcterms:created>
  <dcterms:modified xsi:type="dcterms:W3CDTF">2018-07-19T16:25:34Z</dcterms:modified>
</cp:coreProperties>
</file>